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tss\OneDrive\Documenten\Breek-uit\"/>
    </mc:Choice>
  </mc:AlternateContent>
  <xr:revisionPtr revIDLastSave="0" documentId="8_{8BC16222-E2A5-4606-9065-0A1373A28B1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J24" i="1"/>
  <c r="J15" i="1"/>
  <c r="J20" i="1" s="1"/>
  <c r="J7" i="1"/>
  <c r="J13" i="1" s="1"/>
  <c r="K20" i="1"/>
  <c r="K13" i="1"/>
  <c r="D20" i="1"/>
  <c r="I15" i="1"/>
  <c r="I8" i="1"/>
  <c r="I24" i="1"/>
  <c r="I11" i="1"/>
  <c r="I7" i="1"/>
  <c r="I16" i="1"/>
  <c r="I17" i="1"/>
  <c r="H7" i="1"/>
  <c r="H11" i="1"/>
  <c r="H15" i="1"/>
  <c r="H24" i="1"/>
  <c r="H16" i="1"/>
  <c r="J21" i="1" l="1"/>
  <c r="K21" i="1"/>
  <c r="H20" i="1"/>
  <c r="H13" i="1"/>
  <c r="G11" i="1"/>
  <c r="G17" i="1"/>
  <c r="G24" i="1"/>
  <c r="G15" i="1"/>
  <c r="G7" i="1"/>
  <c r="H21" i="1" l="1"/>
  <c r="G13" i="1"/>
  <c r="G20" i="1"/>
  <c r="F20" i="1"/>
  <c r="F8" i="1"/>
  <c r="F11" i="1"/>
  <c r="G21" i="1" l="1"/>
  <c r="G23" i="1" s="1"/>
  <c r="H22" i="1" s="1"/>
  <c r="H23" i="1" s="1"/>
  <c r="I22" i="1" s="1"/>
  <c r="F13" i="1"/>
  <c r="F21" i="1" s="1"/>
  <c r="F24" i="1" s="1"/>
  <c r="E16" i="1"/>
  <c r="E20" i="1" s="1"/>
  <c r="E13" i="1"/>
  <c r="D7" i="1"/>
  <c r="C20" i="1"/>
  <c r="D11" i="1"/>
  <c r="C12" i="1"/>
  <c r="C13" i="1" s="1"/>
  <c r="I20" i="1"/>
  <c r="I13" i="1"/>
  <c r="B17" i="1"/>
  <c r="B15" i="1"/>
  <c r="B7" i="1"/>
  <c r="B13" i="1" s="1"/>
  <c r="D13" i="1" l="1"/>
  <c r="D21" i="1" s="1"/>
  <c r="D23" i="1" s="1"/>
  <c r="E21" i="1"/>
  <c r="C21" i="1"/>
  <c r="C23" i="1" s="1"/>
  <c r="I21" i="1"/>
  <c r="I23" i="1" s="1"/>
  <c r="J22" i="1" s="1"/>
  <c r="J23" i="1" s="1"/>
  <c r="K22" i="1" s="1"/>
  <c r="K23" i="1" s="1"/>
  <c r="B20" i="1"/>
  <c r="B21" i="1" s="1"/>
  <c r="B23" i="1" s="1"/>
</calcChain>
</file>

<file path=xl/sharedStrings.xml><?xml version="1.0" encoding="utf-8"?>
<sst xmlns="http://schemas.openxmlformats.org/spreadsheetml/2006/main" count="41" uniqueCount="40">
  <si>
    <t>Exploitatie rekening</t>
  </si>
  <si>
    <t>Begroting</t>
  </si>
  <si>
    <t>Inkomsten</t>
  </si>
  <si>
    <t>Schenkingen prive</t>
  </si>
  <si>
    <t>Sponsor gelden</t>
  </si>
  <si>
    <t>Subsidies</t>
  </si>
  <si>
    <t>Legaten</t>
  </si>
  <si>
    <t>Vriendenkring</t>
  </si>
  <si>
    <t>Diverse baten</t>
  </si>
  <si>
    <t>Totaal</t>
  </si>
  <si>
    <t>Uitgaven</t>
  </si>
  <si>
    <t>Bankkosten</t>
  </si>
  <si>
    <t>Bureaukosten</t>
  </si>
  <si>
    <t>Subsidie begeleiding</t>
  </si>
  <si>
    <t>Saldo exploitatie</t>
  </si>
  <si>
    <t>Kas begin jaar</t>
  </si>
  <si>
    <t>Kas eind jaar</t>
  </si>
  <si>
    <t>Controle kassaldo</t>
  </si>
  <si>
    <t>Attentie vrijwilligers</t>
  </si>
  <si>
    <t>5. Subsidie begeleiding betreft de bijdragen in de kosten van de begeleiding van doelgroepen tot maximaal het</t>
  </si>
  <si>
    <t>3. Subsidies zijn steunbedragen van overheden, voornamelijk de gemeente Horst a/d Maas</t>
  </si>
  <si>
    <t>2. Sonsorgelden betreffen giften van bedrijven</t>
  </si>
  <si>
    <t>1. Schenkingen privé betreffen giften van particulieren</t>
  </si>
  <si>
    <t>4. De vriendenkring bestaat uit sympatisanten van ons werk, vanwege de Corona zijn het in 2020, 2021 vrijwillige bijdragen.</t>
  </si>
  <si>
    <t xml:space="preserve">    beschikbare bedrag eind van het voorafgaande boekjaar minus verwachte kosten.  In 2020 is hierop een uitzondering </t>
  </si>
  <si>
    <t xml:space="preserve">    gemaakt daar er vanwege COVID19 nauwlijks te begeleiden activiteiten waren. Aan enkele iorganisaties is wel een bijdrage</t>
  </si>
  <si>
    <t xml:space="preserve">Toelichting </t>
  </si>
  <si>
    <t>De onzekerheden over de tijd woorop de te begeleiden activiteiten weer kunnen worde hervat zijn weg</t>
  </si>
  <si>
    <t>is door opgelopen kasgelden in de corona jaren.</t>
  </si>
  <si>
    <t xml:space="preserve">    in de vaste kosten verstrekt om de continuiteit te waarborgen. In 2021 waren er geen te ondersteunen activiteiten. .</t>
  </si>
  <si>
    <t xml:space="preserve">Daarom weerspiegelt de begroting een min of meer normale situatie, zij het dat  de bijdrage aan activiteiten relatief hoog </t>
  </si>
  <si>
    <t>Diverse uitgaven ondersteuning</t>
  </si>
  <si>
    <t xml:space="preserve">    In 2022 kwamen te steunen activiteiten geleidelijk weer op gang. In 2023 is ca 60 procent vergoed.</t>
  </si>
  <si>
    <t>6. Door de beperte bijdrage in 2020 en 2021 is er door corona een groter banksaldo dan normaal ontstaan, dat geleidelijk weer</t>
  </si>
  <si>
    <t>Begroting 2024</t>
  </si>
  <si>
    <t xml:space="preserve">   specifieke voorzieningen t.b.v de doelgroep mensen met een verstandelijke beperking.</t>
  </si>
  <si>
    <t xml:space="preserve">6.In 2023 is incidenteel een bijdrage verstrekt aan de Stichting Breek-Uit bij de vervanging van hun personenbusje voor </t>
  </si>
  <si>
    <t xml:space="preserve">    aan onze doelstellingen wordt besteed.</t>
  </si>
  <si>
    <t>Opgemaakt 30 januari 2024 in €</t>
  </si>
  <si>
    <t>Jaarrekening en begroting Stichting Steun 2015-2024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</si>
</sst>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1" fontId="2" fillId="0" borderId="0" xfId="0" applyNumberFormat="1" applyFont="1"/>
    <xf numFmtId="1" fontId="2" fillId="0" borderId="1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5" xfId="0" applyFont="1" applyBorder="1"/>
    <xf numFmtId="0" fontId="1" fillId="0" borderId="6" xfId="0" applyFont="1" applyBorder="1" applyAlignment="1">
      <alignment horizontal="center"/>
    </xf>
    <xf numFmtId="0" fontId="2" fillId="0" borderId="3" xfId="0" applyFont="1" applyBorder="1"/>
    <xf numFmtId="0" fontId="2" fillId="0" borderId="7" xfId="0" applyFont="1" applyBorder="1"/>
    <xf numFmtId="1" fontId="2" fillId="0" borderId="3" xfId="0" applyNumberFormat="1" applyFont="1" applyBorder="1"/>
    <xf numFmtId="0" fontId="1" fillId="0" borderId="3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137160</xdr:colOff>
      <xdr:row>0</xdr:row>
      <xdr:rowOff>0</xdr:rowOff>
    </xdr:from>
    <xdr:to>
      <xdr:col>7</xdr:col>
      <xdr:colOff>236220</xdr:colOff>
      <xdr:row>1</xdr:row>
      <xdr:rowOff>175260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4389120" y="0"/>
          <a:ext cx="594360" cy="403860"/>
        </a:xfrm>
        <a:prstGeom prst="upArrowCallout">
          <a:avLst>
            <a:gd name="adj1" fmla="val 83334"/>
            <a:gd name="adj2" fmla="val 55556"/>
            <a:gd name="adj3" fmla="val 16667"/>
            <a:gd name="adj4" fmla="val 66667"/>
          </a:avLst>
        </a:prstGeom>
        <a:solidFill>
          <a:srgbClr val="9BBB59"/>
        </a:solidFill>
        <a:ln w="38100">
          <a:solidFill>
            <a:srgbClr val="F2F2F2"/>
          </a:solidFill>
          <a:miter lim="800000"/>
          <a:headEnd/>
          <a:tailEnd/>
        </a:ln>
        <a:effectLst>
          <a:outerShdw dist="28398" dir="3806097" algn="ctr" rotWithShape="0">
            <a:srgbClr val="4E6128">
              <a:alpha val="50000"/>
            </a:srgbClr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tabSelected="1" workbookViewId="0">
      <selection activeCell="A2" sqref="A2"/>
    </sheetView>
  </sheetViews>
  <sheetFormatPr defaultRowHeight="13.8" x14ac:dyDescent="0.3"/>
  <cols>
    <col min="1" max="1" width="24.88671875" style="2" customWidth="1"/>
    <col min="2" max="2" width="6.5546875" style="2" customWidth="1"/>
    <col min="3" max="3" width="7.77734375" style="2" customWidth="1"/>
    <col min="4" max="4" width="7.21875" style="2" customWidth="1"/>
    <col min="5" max="6" width="7.77734375" style="2" customWidth="1"/>
    <col min="7" max="10" width="7.21875" style="2" customWidth="1"/>
    <col min="11" max="11" width="8.21875" style="2" customWidth="1"/>
    <col min="12" max="16384" width="8.88671875" style="2"/>
  </cols>
  <sheetData>
    <row r="1" spans="1:11" ht="18" x14ac:dyDescent="0.35">
      <c r="A1" s="9" t="s">
        <v>39</v>
      </c>
    </row>
    <row r="2" spans="1:11" ht="18" x14ac:dyDescent="0.35">
      <c r="A2" s="9"/>
    </row>
    <row r="3" spans="1:11" x14ac:dyDescent="0.3">
      <c r="A3" s="4" t="s">
        <v>38</v>
      </c>
      <c r="B3" s="7"/>
    </row>
    <row r="4" spans="1:11" x14ac:dyDescent="0.3">
      <c r="B4" s="11" t="s">
        <v>0</v>
      </c>
      <c r="C4" s="12"/>
      <c r="D4" s="12"/>
      <c r="E4" s="12"/>
      <c r="F4" s="12"/>
      <c r="G4" s="13"/>
      <c r="H4" s="13"/>
      <c r="I4" s="13"/>
      <c r="J4" s="13"/>
      <c r="K4" s="10" t="s">
        <v>1</v>
      </c>
    </row>
    <row r="5" spans="1:11" s="8" customFormat="1" x14ac:dyDescent="0.3">
      <c r="B5" s="7">
        <v>2015</v>
      </c>
      <c r="C5" s="7">
        <v>2016</v>
      </c>
      <c r="D5" s="7">
        <v>2017</v>
      </c>
      <c r="E5" s="7">
        <v>2018</v>
      </c>
      <c r="F5" s="14">
        <v>2019</v>
      </c>
      <c r="G5" s="7">
        <v>2020</v>
      </c>
      <c r="H5" s="7">
        <v>2021</v>
      </c>
      <c r="I5" s="7">
        <v>2022</v>
      </c>
      <c r="J5" s="7">
        <v>2023</v>
      </c>
      <c r="K5" s="18">
        <v>2024</v>
      </c>
    </row>
    <row r="6" spans="1:11" x14ac:dyDescent="0.3">
      <c r="A6" s="1" t="s">
        <v>2</v>
      </c>
      <c r="K6" s="15"/>
    </row>
    <row r="7" spans="1:11" x14ac:dyDescent="0.3">
      <c r="A7" s="2" t="s">
        <v>3</v>
      </c>
      <c r="B7" s="2">
        <f>25+175+76+1500+1500+1500</f>
        <v>4776</v>
      </c>
      <c r="C7" s="2">
        <v>6746</v>
      </c>
      <c r="D7" s="2">
        <f>6903</f>
        <v>6903</v>
      </c>
      <c r="E7" s="2">
        <v>10407</v>
      </c>
      <c r="F7" s="2">
        <v>10193</v>
      </c>
      <c r="G7" s="2">
        <f>2500+3500+2500+1500</f>
        <v>10000</v>
      </c>
      <c r="H7" s="2">
        <f>1000+2500+3500+2000+1500+2000+2500</f>
        <v>15000</v>
      </c>
      <c r="I7" s="2">
        <f>300+2000+3500+1500+2500+2000</f>
        <v>11800</v>
      </c>
      <c r="J7" s="2">
        <f>2000+3000+2500+500+1500+2000</f>
        <v>11500</v>
      </c>
      <c r="K7" s="15">
        <v>12000</v>
      </c>
    </row>
    <row r="8" spans="1:11" x14ac:dyDescent="0.3">
      <c r="A8" s="2" t="s">
        <v>4</v>
      </c>
      <c r="B8" s="2">
        <v>25</v>
      </c>
      <c r="C8" s="2">
        <v>0</v>
      </c>
      <c r="D8" s="2">
        <v>50</v>
      </c>
      <c r="E8" s="2">
        <v>100</v>
      </c>
      <c r="F8" s="2">
        <f>173+325+643</f>
        <v>1141</v>
      </c>
      <c r="G8" s="2">
        <v>211</v>
      </c>
      <c r="H8" s="5">
        <v>112.17</v>
      </c>
      <c r="I8" s="2">
        <f>123-1</f>
        <v>122</v>
      </c>
      <c r="J8" s="2">
        <v>125</v>
      </c>
      <c r="K8" s="15">
        <v>150</v>
      </c>
    </row>
    <row r="9" spans="1:11" x14ac:dyDescent="0.3">
      <c r="A9" s="2" t="s">
        <v>5</v>
      </c>
      <c r="B9" s="2">
        <v>0</v>
      </c>
      <c r="C9" s="2">
        <v>571</v>
      </c>
      <c r="D9" s="2">
        <v>600</v>
      </c>
      <c r="E9" s="2">
        <v>600</v>
      </c>
      <c r="F9" s="2">
        <v>600</v>
      </c>
      <c r="G9" s="2">
        <v>600</v>
      </c>
      <c r="H9" s="2">
        <v>600</v>
      </c>
      <c r="I9" s="2">
        <v>600</v>
      </c>
      <c r="J9" s="2">
        <v>600</v>
      </c>
      <c r="K9" s="15">
        <v>700</v>
      </c>
    </row>
    <row r="10" spans="1:11" x14ac:dyDescent="0.3">
      <c r="A10" s="2" t="s">
        <v>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15">
        <v>0</v>
      </c>
    </row>
    <row r="11" spans="1:11" x14ac:dyDescent="0.3">
      <c r="A11" s="2" t="s">
        <v>7</v>
      </c>
      <c r="B11" s="2">
        <v>0</v>
      </c>
      <c r="C11" s="2">
        <v>130</v>
      </c>
      <c r="D11" s="2">
        <f>715+1180</f>
        <v>1895</v>
      </c>
      <c r="E11" s="2">
        <v>1380</v>
      </c>
      <c r="F11" s="2">
        <f>45+1720</f>
        <v>1765</v>
      </c>
      <c r="G11" s="2">
        <f>150+25+10+5+15+15+50+100+25+50+50+25+60+10+10+50+10+25+10+10+50</f>
        <v>755</v>
      </c>
      <c r="H11" s="2">
        <f>100+10+5+150+50+100+25+25+15+5+10+25+10+60+20+15</f>
        <v>625</v>
      </c>
      <c r="I11" s="2">
        <f>50+10+5+10+5+5+5-5-10+1480-10-25-5-5-25-5-5+25</f>
        <v>1500</v>
      </c>
      <c r="J11" s="2">
        <f>10-25+5+10+10+10+5+1600-5-100-25-5-10+5+1</f>
        <v>1486</v>
      </c>
      <c r="K11" s="15">
        <v>1500</v>
      </c>
    </row>
    <row r="12" spans="1:11" x14ac:dyDescent="0.3">
      <c r="A12" s="2" t="s">
        <v>8</v>
      </c>
      <c r="B12" s="3">
        <v>8</v>
      </c>
      <c r="C12" s="3">
        <f>54+20</f>
        <v>74</v>
      </c>
      <c r="D12" s="3">
        <v>8</v>
      </c>
      <c r="E12" s="3">
        <v>2</v>
      </c>
      <c r="F12" s="3">
        <v>1</v>
      </c>
      <c r="G12" s="3">
        <v>1</v>
      </c>
      <c r="H12" s="6">
        <v>1.29</v>
      </c>
      <c r="I12" s="3">
        <v>1</v>
      </c>
      <c r="J12" s="3">
        <v>3</v>
      </c>
      <c r="K12" s="16">
        <v>250</v>
      </c>
    </row>
    <row r="13" spans="1:11" x14ac:dyDescent="0.3">
      <c r="A13" s="4" t="s">
        <v>9</v>
      </c>
      <c r="B13" s="2">
        <f>SUM(B7:B12)</f>
        <v>4809</v>
      </c>
      <c r="C13" s="2">
        <f>SUM(C7:C12)</f>
        <v>7521</v>
      </c>
      <c r="D13" s="2">
        <f>D7+D8+D9+D10+D11+D12</f>
        <v>9456</v>
      </c>
      <c r="E13" s="2">
        <f t="shared" ref="E13:K13" si="0">SUM(E7:E12)</f>
        <v>12489</v>
      </c>
      <c r="F13" s="2">
        <f t="shared" si="0"/>
        <v>13700</v>
      </c>
      <c r="G13" s="2">
        <f t="shared" si="0"/>
        <v>11567</v>
      </c>
      <c r="H13" s="2">
        <f t="shared" si="0"/>
        <v>16338.460000000001</v>
      </c>
      <c r="I13" s="2">
        <f t="shared" si="0"/>
        <v>14023</v>
      </c>
      <c r="J13" s="2">
        <f t="shared" si="0"/>
        <v>13714</v>
      </c>
      <c r="K13" s="15">
        <f t="shared" si="0"/>
        <v>14600</v>
      </c>
    </row>
    <row r="14" spans="1:11" x14ac:dyDescent="0.3">
      <c r="A14" s="1" t="s">
        <v>10</v>
      </c>
      <c r="E14" s="1"/>
      <c r="K14" s="15"/>
    </row>
    <row r="15" spans="1:11" x14ac:dyDescent="0.3">
      <c r="A15" s="2" t="s">
        <v>11</v>
      </c>
      <c r="B15" s="5">
        <f>26.88+27.31+27.64+10.35+10.35+10.35+10.35+10.35</f>
        <v>133.57999999999998</v>
      </c>
      <c r="C15" s="2">
        <v>127</v>
      </c>
      <c r="D15" s="2">
        <v>131</v>
      </c>
      <c r="E15" s="2">
        <v>120</v>
      </c>
      <c r="F15" s="2">
        <v>119</v>
      </c>
      <c r="G15" s="5">
        <f>9.95+9.95+9.94+9.91+9.98+9.92+9.97+9.94+9.94+9.98+9.95+9.95</f>
        <v>119.38000000000001</v>
      </c>
      <c r="H15" s="5">
        <f>9.89+9.89+9.89+9.95+9.95+9.95+9.95+9.95+9.95+9.95+9.95+9.95-1</f>
        <v>118.22000000000003</v>
      </c>
      <c r="I15" s="5">
        <f>9.95+9.95+9.95+9.95+9.95+9.95+9.95+9.95+9.95+9.95+9.95+9.95+1</f>
        <v>120.40000000000002</v>
      </c>
      <c r="J15" s="5">
        <f>9.91+14.57+13.91+13.67+13.88+13.67+16.97+13.67+10.04+17.3+14.69+14.15</f>
        <v>166.43</v>
      </c>
      <c r="K15" s="15">
        <v>200</v>
      </c>
    </row>
    <row r="16" spans="1:11" x14ac:dyDescent="0.3">
      <c r="A16" s="2" t="s">
        <v>12</v>
      </c>
      <c r="B16" s="2">
        <v>34</v>
      </c>
      <c r="C16" s="2">
        <v>34</v>
      </c>
      <c r="D16" s="2">
        <v>33</v>
      </c>
      <c r="E16" s="5">
        <f>41.08+14.52</f>
        <v>55.599999999999994</v>
      </c>
      <c r="F16" s="2">
        <v>41</v>
      </c>
      <c r="G16" s="2">
        <v>41</v>
      </c>
      <c r="H16" s="5">
        <f>88+1+2.35+6.05</f>
        <v>97.399999999999991</v>
      </c>
      <c r="I16" s="2">
        <f>88+58</f>
        <v>146</v>
      </c>
      <c r="J16" s="2">
        <v>177</v>
      </c>
      <c r="K16" s="15">
        <v>175</v>
      </c>
    </row>
    <row r="17" spans="1:11" x14ac:dyDescent="0.3">
      <c r="A17" s="2" t="s">
        <v>13</v>
      </c>
      <c r="B17" s="2">
        <f>1500+650+500+7100+250</f>
        <v>10000</v>
      </c>
      <c r="C17" s="2">
        <v>4741</v>
      </c>
      <c r="D17" s="2">
        <v>7000</v>
      </c>
      <c r="E17" s="2">
        <v>9750</v>
      </c>
      <c r="F17" s="2">
        <v>11000</v>
      </c>
      <c r="G17" s="2">
        <f>100+7000+250</f>
        <v>7350</v>
      </c>
      <c r="H17" s="2">
        <v>0</v>
      </c>
      <c r="I17" s="2">
        <f>300+22152</f>
        <v>22452</v>
      </c>
      <c r="J17" s="2">
        <v>15248</v>
      </c>
      <c r="K17" s="15">
        <v>17000</v>
      </c>
    </row>
    <row r="18" spans="1:11" x14ac:dyDescent="0.3">
      <c r="A18" s="2" t="s">
        <v>18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790</v>
      </c>
      <c r="K18" s="15">
        <v>950</v>
      </c>
    </row>
    <row r="19" spans="1:11" x14ac:dyDescent="0.3">
      <c r="A19" s="2" t="s">
        <v>31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5000</v>
      </c>
      <c r="K19" s="16">
        <v>0</v>
      </c>
    </row>
    <row r="20" spans="1:11" x14ac:dyDescent="0.3">
      <c r="A20" s="4" t="s">
        <v>9</v>
      </c>
      <c r="B20" s="5">
        <f>SUM(B15:B19)</f>
        <v>10167.58</v>
      </c>
      <c r="C20" s="5">
        <f>SUM(C15:C19)</f>
        <v>4902</v>
      </c>
      <c r="D20" s="5">
        <f>D15+D16+D17+D18+D19</f>
        <v>7164</v>
      </c>
      <c r="E20" s="5">
        <f t="shared" ref="E20:K20" si="1">SUM(E15:E19)</f>
        <v>9925.6</v>
      </c>
      <c r="F20" s="5">
        <f t="shared" si="1"/>
        <v>11160</v>
      </c>
      <c r="G20" s="5">
        <f t="shared" si="1"/>
        <v>7510.38</v>
      </c>
      <c r="H20" s="5">
        <f t="shared" si="1"/>
        <v>215.62</v>
      </c>
      <c r="I20" s="2">
        <f t="shared" si="1"/>
        <v>22718.400000000001</v>
      </c>
      <c r="J20" s="2">
        <f t="shared" si="1"/>
        <v>21381.43</v>
      </c>
      <c r="K20" s="15">
        <f t="shared" si="1"/>
        <v>18325</v>
      </c>
    </row>
    <row r="21" spans="1:11" x14ac:dyDescent="0.3">
      <c r="A21" s="1" t="s">
        <v>14</v>
      </c>
      <c r="B21" s="5">
        <f t="shared" ref="B21:K21" si="2">B13-B20</f>
        <v>-5358.58</v>
      </c>
      <c r="C21" s="5">
        <f t="shared" si="2"/>
        <v>2619</v>
      </c>
      <c r="D21" s="5">
        <f t="shared" si="2"/>
        <v>2292</v>
      </c>
      <c r="E21" s="5">
        <f t="shared" si="2"/>
        <v>2563.3999999999996</v>
      </c>
      <c r="F21" s="5">
        <f t="shared" si="2"/>
        <v>2540</v>
      </c>
      <c r="G21" s="5">
        <f t="shared" si="2"/>
        <v>4056.62</v>
      </c>
      <c r="H21" s="5">
        <f t="shared" si="2"/>
        <v>16122.84</v>
      </c>
      <c r="I21" s="2">
        <f t="shared" si="2"/>
        <v>-8695.4000000000015</v>
      </c>
      <c r="J21" s="2">
        <f t="shared" si="2"/>
        <v>-7667.43</v>
      </c>
      <c r="K21" s="15">
        <f t="shared" si="2"/>
        <v>-3725</v>
      </c>
    </row>
    <row r="22" spans="1:11" x14ac:dyDescent="0.3">
      <c r="A22" s="2" t="s">
        <v>15</v>
      </c>
      <c r="B22" s="2">
        <v>10512</v>
      </c>
      <c r="C22" s="2">
        <v>5153</v>
      </c>
      <c r="D22" s="2">
        <v>7772</v>
      </c>
      <c r="E22" s="2">
        <v>10064</v>
      </c>
      <c r="F22" s="2">
        <v>12627</v>
      </c>
      <c r="G22" s="5">
        <v>15167</v>
      </c>
      <c r="H22" s="5">
        <f>G23</f>
        <v>19223.62</v>
      </c>
      <c r="I22" s="5">
        <f>H23</f>
        <v>35346.46</v>
      </c>
      <c r="J22" s="5">
        <f>I23</f>
        <v>26651.059999999998</v>
      </c>
      <c r="K22" s="17">
        <f>J23</f>
        <v>18983.629999999997</v>
      </c>
    </row>
    <row r="23" spans="1:11" x14ac:dyDescent="0.3">
      <c r="A23" s="2" t="s">
        <v>16</v>
      </c>
      <c r="B23" s="5">
        <f t="shared" ref="B23:K23" si="3">B22+B21</f>
        <v>5153.42</v>
      </c>
      <c r="C23" s="5">
        <f t="shared" si="3"/>
        <v>7772</v>
      </c>
      <c r="D23" s="5">
        <f t="shared" si="3"/>
        <v>10064</v>
      </c>
      <c r="E23" s="5">
        <v>12627</v>
      </c>
      <c r="F23" s="5">
        <v>15167</v>
      </c>
      <c r="G23" s="5">
        <f>G21+G22</f>
        <v>19223.62</v>
      </c>
      <c r="H23" s="5">
        <f>H21+H22</f>
        <v>35346.46</v>
      </c>
      <c r="I23" s="5">
        <f t="shared" si="3"/>
        <v>26651.059999999998</v>
      </c>
      <c r="J23" s="5">
        <f t="shared" si="3"/>
        <v>18983.629999999997</v>
      </c>
      <c r="K23" s="17">
        <f t="shared" si="3"/>
        <v>15258.629999999997</v>
      </c>
    </row>
    <row r="24" spans="1:11" x14ac:dyDescent="0.3">
      <c r="A24" s="2" t="s">
        <v>17</v>
      </c>
      <c r="B24" s="2">
        <v>5153</v>
      </c>
      <c r="C24" s="2">
        <v>7772</v>
      </c>
      <c r="D24" s="2">
        <v>10064</v>
      </c>
      <c r="E24" s="2">
        <v>12627</v>
      </c>
      <c r="F24" s="5">
        <f>F21+F22</f>
        <v>15167</v>
      </c>
      <c r="G24" s="5">
        <f>11224+8000</f>
        <v>19224</v>
      </c>
      <c r="H24" s="5">
        <f>27344.33+8001.29</f>
        <v>35345.620000000003</v>
      </c>
      <c r="I24" s="2">
        <f>25002+1649</f>
        <v>26651</v>
      </c>
      <c r="J24" s="2">
        <f>17005+1979</f>
        <v>18984</v>
      </c>
      <c r="K24" s="15"/>
    </row>
    <row r="26" spans="1:11" x14ac:dyDescent="0.3">
      <c r="A26" s="1" t="s">
        <v>26</v>
      </c>
    </row>
    <row r="27" spans="1:11" x14ac:dyDescent="0.3">
      <c r="A27" s="2" t="s">
        <v>22</v>
      </c>
    </row>
    <row r="28" spans="1:11" x14ac:dyDescent="0.3">
      <c r="A28" s="2" t="s">
        <v>21</v>
      </c>
    </row>
    <row r="29" spans="1:11" x14ac:dyDescent="0.3">
      <c r="A29" s="2" t="s">
        <v>20</v>
      </c>
    </row>
    <row r="30" spans="1:11" x14ac:dyDescent="0.3">
      <c r="A30" s="2" t="s">
        <v>23</v>
      </c>
    </row>
    <row r="31" spans="1:11" x14ac:dyDescent="0.3">
      <c r="A31" s="2" t="s">
        <v>19</v>
      </c>
    </row>
    <row r="32" spans="1:11" x14ac:dyDescent="0.3">
      <c r="A32" s="2" t="s">
        <v>24</v>
      </c>
    </row>
    <row r="33" spans="1:1" x14ac:dyDescent="0.3">
      <c r="A33" s="2" t="s">
        <v>25</v>
      </c>
    </row>
    <row r="34" spans="1:1" x14ac:dyDescent="0.3">
      <c r="A34" s="2" t="s">
        <v>29</v>
      </c>
    </row>
    <row r="35" spans="1:1" x14ac:dyDescent="0.3">
      <c r="A35" s="2" t="s">
        <v>32</v>
      </c>
    </row>
    <row r="36" spans="1:1" x14ac:dyDescent="0.3">
      <c r="A36" s="2" t="s">
        <v>36</v>
      </c>
    </row>
    <row r="37" spans="1:1" x14ac:dyDescent="0.3">
      <c r="A37" s="2" t="s">
        <v>35</v>
      </c>
    </row>
    <row r="38" spans="1:1" x14ac:dyDescent="0.3">
      <c r="A38" s="2" t="s">
        <v>33</v>
      </c>
    </row>
    <row r="39" spans="1:1" x14ac:dyDescent="0.3">
      <c r="A39" s="2" t="s">
        <v>37</v>
      </c>
    </row>
    <row r="40" spans="1:1" x14ac:dyDescent="0.3">
      <c r="A40" s="1" t="s">
        <v>34</v>
      </c>
    </row>
    <row r="41" spans="1:1" x14ac:dyDescent="0.3">
      <c r="A41" s="2" t="s">
        <v>27</v>
      </c>
    </row>
    <row r="42" spans="1:1" x14ac:dyDescent="0.3">
      <c r="A42" s="2" t="s">
        <v>30</v>
      </c>
    </row>
    <row r="43" spans="1:1" x14ac:dyDescent="0.3">
      <c r="A43" s="2" t="s">
        <v>28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Heijden</dc:creator>
  <cp:lastModifiedBy>Bets en Sjef van der heijden</cp:lastModifiedBy>
  <cp:lastPrinted>2019-05-13T09:44:40Z</cp:lastPrinted>
  <dcterms:created xsi:type="dcterms:W3CDTF">2015-03-19T09:05:57Z</dcterms:created>
  <dcterms:modified xsi:type="dcterms:W3CDTF">2024-01-30T12:48:44Z</dcterms:modified>
</cp:coreProperties>
</file>